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<sst xmlns="http://schemas.openxmlformats.org/spreadsheetml/2006/main" count="122" uniqueCount="105">
  <si>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 xml:space="preserve">STEP 2 - SELECT ROTOR. </t>
  </si>
  <si>
    <t>STEP 3 - Check Thermal Capacity</t>
  </si>
  <si>
    <t>Max speed of vehicle (mph)</t>
  </si>
  <si>
    <t>Kinetic Energy at max speed (ft. lbs.)</t>
  </si>
  <si>
    <t>Kinetic Energy Change (ft. lbs.)</t>
  </si>
  <si>
    <t>Temperature Rise (*F)</t>
  </si>
  <si>
    <t>Starting Temperature (*F)</t>
  </si>
  <si>
    <t>STEP 4 - Select Calliper</t>
  </si>
  <si>
    <t>Calliper Design (front callipers)</t>
  </si>
  <si>
    <t>Calliper Design (rear callipers)</t>
  </si>
  <si>
    <t>1 = fixed, 2 = floating</t>
  </si>
  <si>
    <t>Piston diameter (front) (in.)</t>
  </si>
  <si>
    <t>Piston diameter (rear) (in.)</t>
  </si>
  <si>
    <t>Total Effective Piston Area (front)</t>
  </si>
  <si>
    <t>Total Effective Piston Area (rear)</t>
  </si>
  <si>
    <t>Number of pistons (each front caliper)</t>
  </si>
  <si>
    <t>Number of pistons (each rear caliper)</t>
  </si>
  <si>
    <t>Number of callipers (each front wheel)</t>
  </si>
  <si>
    <t>Number of callipers (each rear wheel)</t>
  </si>
  <si>
    <t>Actual Piston Area (each front calliper)</t>
  </si>
  <si>
    <t>Actual Piston Area (each rear calliper)</t>
  </si>
  <si>
    <t>STEP 5 - Determine Brake Torque Required</t>
  </si>
  <si>
    <t>Tire Grip</t>
  </si>
  <si>
    <t>Use 1.0 unless calculated otherwise</t>
  </si>
  <si>
    <t>C of G = centre of gravity</t>
  </si>
  <si>
    <t>Horizontal distance from front axle to C of G (in.)</t>
  </si>
  <si>
    <t>Wheelbase (in.)</t>
  </si>
  <si>
    <t>Vertical Height of vehicle's C of G (in.)</t>
  </si>
  <si>
    <t>Vertical Force on Both front Tires (lbs)</t>
  </si>
  <si>
    <t>Brake Torque Required - each front wheel (in. lbs.)</t>
  </si>
  <si>
    <t>STEP 5a - Front</t>
  </si>
  <si>
    <t>Vertical Force on both rear tires (lbs)</t>
  </si>
  <si>
    <t>Friction Force on Front Tire (lbs)</t>
  </si>
  <si>
    <t>Friction Force on Rear Tire (lbs)</t>
  </si>
  <si>
    <t>STEP 6 - Calculate Requird Hydraulic Pressure (psi)</t>
  </si>
  <si>
    <t>Effective Rotor Radius (in)</t>
  </si>
  <si>
    <t>Coefficient of friction between pad and rotor</t>
  </si>
  <si>
    <t>use 0.3 unless otherwise specified by pad manufacturer</t>
  </si>
  <si>
    <t>Front</t>
  </si>
  <si>
    <t>Rear</t>
  </si>
  <si>
    <t>Hydraulic pressure required (front) (psi)</t>
  </si>
  <si>
    <t>Hydraulic pressure required (rear) (psi)</t>
  </si>
  <si>
    <t>Brake Torque Required - each rear wheel (in. lbs.)</t>
  </si>
  <si>
    <t>Max System Hydraulic Pressure Required</t>
  </si>
  <si>
    <t>STEP 7 - Pedal Effort Desired (lbs)</t>
  </si>
  <si>
    <t>STEP 9a - Pedal Ratio</t>
  </si>
  <si>
    <t>Booster Multplication</t>
  </si>
  <si>
    <t>STEP 9b - Calculate Manual MC Pushrod Force</t>
  </si>
  <si>
    <t>STEP 9c - Calculate MC size required (manual)</t>
  </si>
  <si>
    <t>Use value from 2 to 5</t>
  </si>
  <si>
    <t>Area of MC piston required (sq. in.)</t>
  </si>
  <si>
    <t>MC Bore required (diameter) (in)</t>
  </si>
  <si>
    <t>STEP 9d - Insert actual MC size and calculate pressure</t>
  </si>
  <si>
    <t>Actual MC Size (piston diameter) (in.)</t>
  </si>
  <si>
    <t>Actual MC piston area</t>
  </si>
  <si>
    <t>Actual pressure produced</t>
  </si>
  <si>
    <t>With due consideration to displacement required for acceptable pedal travel</t>
  </si>
  <si>
    <t>Power Pushrod Force (lbs)</t>
  </si>
  <si>
    <t>Manual Pushrod Force (lbs)</t>
  </si>
  <si>
    <t>Step 11 - Calculate Actual Max brake Torque (in. lbs.)</t>
  </si>
  <si>
    <t>Max actual hydarulic pressure</t>
  </si>
  <si>
    <t>Calculate Clamping Force (front) (lbs)</t>
  </si>
  <si>
    <t>Calculate Brake Torque (front) (in. lbs.)</t>
  </si>
  <si>
    <t>Calculate Clamping Force (rear) (lbs)</t>
  </si>
  <si>
    <t>Calculate Brake Torque (rear) (in. lbs.)</t>
  </si>
  <si>
    <t>STEP 1 - Install 4-wheel discs</t>
  </si>
  <si>
    <t>Front Rotor Diameter (in.)</t>
  </si>
  <si>
    <t>Rear Rotor Diameter (in.)</t>
  </si>
  <si>
    <t>obtained from pressure gauge installed inline with brake tubing.</t>
  </si>
  <si>
    <t>Required Brake Torque (front) (in. lbs)</t>
  </si>
  <si>
    <t>Required Brake Torque (rear) (in. lbs)</t>
  </si>
  <si>
    <t>STEP 9e - Add Power Booster (if required)</t>
  </si>
  <si>
    <t>STEP 9f - Calculate Power MC Pushrod Force</t>
  </si>
  <si>
    <t>STEP 9g - Calculate MC size required (Power)</t>
  </si>
  <si>
    <t>STEP 9h - Insert actual MC size and calculate pressure</t>
  </si>
  <si>
    <t>Kinetic Energy at stop (ft. lbs.)</t>
  </si>
  <si>
    <t>Weight of vehicle (lbs.)</t>
  </si>
  <si>
    <t>Front Rotor Weight (lbs.)</t>
  </si>
  <si>
    <t>Rear Rotor Weight (lbs.)</t>
  </si>
  <si>
    <t xml:space="preserve">Brake Temp after stop (*F) </t>
  </si>
  <si>
    <t>must not &gt; 1000*F</t>
  </si>
  <si>
    <t>This equation can be replaced with an area value if callipers have multiple pistons of unequal diameters</t>
  </si>
  <si>
    <t>Rolling Radius of Tire (in.)</t>
  </si>
  <si>
    <t>measured vertically from ground</t>
  </si>
  <si>
    <t>Hydraulic pressure required, front or rear, whichever is greatest</t>
  </si>
  <si>
    <t>Driver's pedal effort at maximim braking - normally 50-75 lbs.</t>
  </si>
  <si>
    <t>Pedal pivot to footpad distance divided by pivot to pushrod distance</t>
  </si>
  <si>
    <t>pedal effort times pedal ratio</t>
  </si>
  <si>
    <t>MC Bore required (diameter) (in.)</t>
  </si>
  <si>
    <t>With due consideration to displacement required for acceptable pedal travel. Min 1" for 4-wheel discs.</t>
  </si>
  <si>
    <t>Pedal effort times pedal ratio times booster multiplication</t>
  </si>
  <si>
    <t>:1</t>
  </si>
  <si>
    <t>Hydraulic Ratio - Front</t>
  </si>
  <si>
    <t>Hydraulic Ratio - Rear</t>
  </si>
  <si>
    <t>that have blue text. Cells with black text are calculated.</t>
  </si>
  <si>
    <t>The area with yellow background is for power brakes only.</t>
  </si>
  <si>
    <t>Understand the limitations and interpret results with care.</t>
  </si>
  <si>
    <t>For example, there is no way to put a figure on the fluid</t>
  </si>
  <si>
    <t>displacement required to take up slop and flex in the system.</t>
  </si>
  <si>
    <t>STEP 5b - Rear</t>
  </si>
  <si>
    <t>Brake Balance</t>
  </si>
  <si>
    <t>Enter the calculated value from either manual (B108) or power brakes (B132), above - or actual</t>
  </si>
  <si>
    <t>use 0.3, manufacturer’s specs, or estimate derived from the pad's DOT edge code</t>
  </si>
  <si>
    <t>Notes on using this spreadsheet: Enter values in the cells</t>
  </si>
  <si>
    <t>If value is red (less than B88): Increase pedal ratio, rotor effective radius, calliper piston size or add power booster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</si>
</sst>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3" fontId="3" fillId="2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9" fontId="0" fillId="0" borderId="0" xfId="0" applyNumberFormat="1" applyAlignment="1">
      <alignment/>
    </xf>
    <xf numFmtId="17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workbookViewId="0" topLeftCell="A73">
      <selection activeCell="B108" sqref="B108"/>
    </sheetView>
  </sheetViews>
  <sheetFormatPr defaultColWidth="9.140625" defaultRowHeight="12.75"/>
  <cols>
    <col min="1" max="1" width="51.57421875" style="0" customWidth="1"/>
    <col min="3" max="3" width="97.140625" style="0" bestFit="1" customWidth="1"/>
  </cols>
  <sheetData>
    <row r="1" ht="12.75">
      <c r="A1" t="s">
        <v>103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9" ht="12.75">
      <c r="A9" s="1" t="s">
        <v>65</v>
      </c>
    </row>
    <row r="11" ht="12.75">
      <c r="A11" s="1" t="s">
        <v>0</v>
      </c>
    </row>
    <row r="13" spans="1:2" ht="12.75">
      <c r="A13" t="s">
        <v>66</v>
      </c>
      <c r="B13" s="4">
        <v>12.5</v>
      </c>
    </row>
    <row r="14" spans="1:2" ht="12.75">
      <c r="A14" t="s">
        <v>67</v>
      </c>
      <c r="B14" s="4">
        <v>12.5</v>
      </c>
    </row>
    <row r="15" spans="1:2" ht="12.75">
      <c r="A15" t="s">
        <v>77</v>
      </c>
      <c r="B15" s="4">
        <v>21</v>
      </c>
    </row>
    <row r="16" spans="1:2" ht="12.75">
      <c r="A16" t="s">
        <v>78</v>
      </c>
      <c r="B16" s="4">
        <v>21</v>
      </c>
    </row>
    <row r="18" ht="12.75">
      <c r="A18" s="1" t="s">
        <v>1</v>
      </c>
    </row>
    <row r="20" spans="1:2" ht="12.75">
      <c r="A20" t="s">
        <v>76</v>
      </c>
      <c r="B20" s="4">
        <v>5000</v>
      </c>
    </row>
    <row r="21" spans="1:2" ht="12.75">
      <c r="A21" t="s">
        <v>2</v>
      </c>
      <c r="B21" s="4">
        <v>70</v>
      </c>
    </row>
    <row r="23" spans="1:2" ht="12.75">
      <c r="A23" t="s">
        <v>3</v>
      </c>
      <c r="B23" s="2">
        <f>(B21^2*B20)/29.9</f>
        <v>819397.9933110368</v>
      </c>
    </row>
    <row r="24" spans="1:2" ht="12.75">
      <c r="A24" t="s">
        <v>75</v>
      </c>
      <c r="B24">
        <v>0</v>
      </c>
    </row>
    <row r="25" spans="1:2" ht="12.75">
      <c r="A25" t="s">
        <v>4</v>
      </c>
      <c r="B25" s="2">
        <f>B23-B24</f>
        <v>819397.9933110368</v>
      </c>
    </row>
    <row r="27" spans="1:2" ht="12.75">
      <c r="A27" t="s">
        <v>5</v>
      </c>
      <c r="B27" s="3">
        <f>B25/(77.8*(2*B15+2*B16))</f>
        <v>125.38223670446763</v>
      </c>
    </row>
    <row r="29" spans="1:2" ht="12.75">
      <c r="A29" t="s">
        <v>6</v>
      </c>
      <c r="B29" s="4">
        <v>500</v>
      </c>
    </row>
    <row r="30" spans="1:3" ht="12.75">
      <c r="A30" t="s">
        <v>79</v>
      </c>
      <c r="B30" s="3">
        <f>B29+B27</f>
        <v>625.3822367044677</v>
      </c>
      <c r="C30" t="s">
        <v>80</v>
      </c>
    </row>
    <row r="32" ht="12.75">
      <c r="A32" s="1" t="s">
        <v>7</v>
      </c>
    </row>
    <row r="34" spans="1:2" ht="12.75">
      <c r="A34" t="s">
        <v>17</v>
      </c>
      <c r="B34" s="4">
        <v>1</v>
      </c>
    </row>
    <row r="35" spans="1:2" ht="12.75">
      <c r="A35" t="s">
        <v>18</v>
      </c>
      <c r="B35" s="4">
        <v>1</v>
      </c>
    </row>
    <row r="36" spans="1:2" ht="12.75">
      <c r="A36" t="s">
        <v>15</v>
      </c>
      <c r="B36" s="4">
        <v>1</v>
      </c>
    </row>
    <row r="37" spans="1:2" ht="12.75">
      <c r="A37" t="s">
        <v>16</v>
      </c>
      <c r="B37" s="4">
        <v>1</v>
      </c>
    </row>
    <row r="38" spans="1:3" ht="12.75">
      <c r="A38" t="s">
        <v>8</v>
      </c>
      <c r="B38" s="4">
        <v>2</v>
      </c>
      <c r="C38" t="s">
        <v>10</v>
      </c>
    </row>
    <row r="39" spans="1:3" ht="12.75">
      <c r="A39" t="s">
        <v>9</v>
      </c>
      <c r="B39" s="4">
        <v>2</v>
      </c>
      <c r="C39" t="s">
        <v>10</v>
      </c>
    </row>
    <row r="40" spans="1:2" ht="12.75">
      <c r="A40" t="s">
        <v>11</v>
      </c>
      <c r="B40" s="4">
        <v>3</v>
      </c>
    </row>
    <row r="41" spans="1:2" ht="12.75">
      <c r="A41" t="s">
        <v>12</v>
      </c>
      <c r="B41" s="4">
        <v>3</v>
      </c>
    </row>
    <row r="43" spans="1:3" ht="12.75">
      <c r="A43" t="s">
        <v>19</v>
      </c>
      <c r="B43">
        <f>((B40/2)^2*3.14)*B36</f>
        <v>7.065</v>
      </c>
      <c r="C43" t="s">
        <v>81</v>
      </c>
    </row>
    <row r="44" spans="1:3" ht="12.75">
      <c r="A44" t="s">
        <v>20</v>
      </c>
      <c r="B44">
        <f>((B41/2)^2*3.14)*B37</f>
        <v>7.065</v>
      </c>
      <c r="C44" t="s">
        <v>81</v>
      </c>
    </row>
    <row r="46" spans="1:2" ht="12.75">
      <c r="A46" t="s">
        <v>13</v>
      </c>
      <c r="B46">
        <f>B43*B34*B38</f>
        <v>14.13</v>
      </c>
    </row>
    <row r="47" spans="1:2" ht="12.75">
      <c r="A47" t="s">
        <v>14</v>
      </c>
      <c r="B47">
        <f>B44*B35*B39</f>
        <v>14.13</v>
      </c>
    </row>
    <row r="49" ht="12.75">
      <c r="A49" s="1" t="s">
        <v>21</v>
      </c>
    </row>
    <row r="51" spans="1:2" ht="12.75">
      <c r="A51" t="s">
        <v>82</v>
      </c>
      <c r="B51" s="4">
        <v>20</v>
      </c>
    </row>
    <row r="52" spans="1:3" ht="12.75">
      <c r="A52" t="s">
        <v>22</v>
      </c>
      <c r="B52" s="4">
        <v>1</v>
      </c>
      <c r="C52" t="s">
        <v>23</v>
      </c>
    </row>
    <row r="54" ht="12.75">
      <c r="A54" s="1" t="s">
        <v>30</v>
      </c>
    </row>
    <row r="56" spans="1:3" ht="12.75">
      <c r="A56" t="s">
        <v>25</v>
      </c>
      <c r="B56" s="4">
        <v>55</v>
      </c>
      <c r="C56" t="s">
        <v>24</v>
      </c>
    </row>
    <row r="57" spans="1:2" ht="12.75">
      <c r="A57" t="s">
        <v>26</v>
      </c>
      <c r="B57" s="4">
        <v>105</v>
      </c>
    </row>
    <row r="58" spans="1:3" ht="12.75">
      <c r="A58" t="s">
        <v>27</v>
      </c>
      <c r="B58" s="4">
        <v>34</v>
      </c>
      <c r="C58" t="s">
        <v>83</v>
      </c>
    </row>
    <row r="60" spans="1:2" ht="12.75">
      <c r="A60" t="s">
        <v>28</v>
      </c>
      <c r="B60" s="2">
        <f>(B20)*(1-((B56/B57))+((B52*B58)/B57))</f>
        <v>4000</v>
      </c>
    </row>
    <row r="61" spans="1:2" ht="12.75">
      <c r="A61" t="s">
        <v>32</v>
      </c>
      <c r="B61" s="2">
        <f>(B52*B60)/2</f>
        <v>2000</v>
      </c>
    </row>
    <row r="63" spans="1:2" ht="12.75">
      <c r="A63" t="s">
        <v>29</v>
      </c>
      <c r="B63" s="2">
        <f>B61*B51</f>
        <v>40000</v>
      </c>
    </row>
    <row r="65" ht="12.75">
      <c r="A65" s="1" t="s">
        <v>99</v>
      </c>
    </row>
    <row r="67" spans="1:2" ht="12.75">
      <c r="A67" t="s">
        <v>31</v>
      </c>
      <c r="B67" s="2">
        <f>B20-B60</f>
        <v>1000</v>
      </c>
    </row>
    <row r="68" spans="1:2" ht="12.75">
      <c r="A68" t="s">
        <v>33</v>
      </c>
      <c r="B68" s="2">
        <f>(B52*B67)/2</f>
        <v>500</v>
      </c>
    </row>
    <row r="70" spans="1:2" ht="12.75">
      <c r="A70" t="s">
        <v>42</v>
      </c>
      <c r="B70" s="2">
        <f>B68*B51</f>
        <v>10000</v>
      </c>
    </row>
    <row r="72" ht="12.75">
      <c r="A72" t="s">
        <v>100</v>
      </c>
    </row>
    <row r="73" spans="1:2" ht="12.75">
      <c r="A73" t="s">
        <v>38</v>
      </c>
      <c r="B73" s="14">
        <f>B63/(B63+B70)</f>
        <v>0.8</v>
      </c>
    </row>
    <row r="74" spans="1:2" ht="12.75">
      <c r="A74" t="s">
        <v>39</v>
      </c>
      <c r="B74" s="14">
        <f>B70/(B70+B63)</f>
        <v>0.2</v>
      </c>
    </row>
    <row r="76" ht="12.75">
      <c r="A76" s="1" t="s">
        <v>34</v>
      </c>
    </row>
    <row r="78" ht="12.75">
      <c r="A78" t="s">
        <v>38</v>
      </c>
    </row>
    <row r="79" spans="1:2" ht="12.75">
      <c r="A79" t="s">
        <v>35</v>
      </c>
      <c r="B79" s="4">
        <v>6</v>
      </c>
    </row>
    <row r="80" spans="1:3" ht="12.75">
      <c r="A80" t="s">
        <v>36</v>
      </c>
      <c r="B80" s="4">
        <v>0.3</v>
      </c>
      <c r="C80" t="s">
        <v>102</v>
      </c>
    </row>
    <row r="81" spans="1:2" ht="12.75">
      <c r="A81" t="s">
        <v>40</v>
      </c>
      <c r="B81" s="3">
        <f>B63/(B80*B79*B46)</f>
        <v>1572.6979633561375</v>
      </c>
    </row>
    <row r="83" ht="12.75">
      <c r="A83" t="s">
        <v>39</v>
      </c>
    </row>
    <row r="84" spans="1:2" ht="12.75">
      <c r="A84" t="s">
        <v>35</v>
      </c>
      <c r="B84" s="4">
        <v>6</v>
      </c>
    </row>
    <row r="85" spans="1:3" ht="12.75">
      <c r="A85" t="s">
        <v>36</v>
      </c>
      <c r="B85" s="4">
        <v>0.3</v>
      </c>
      <c r="C85" t="s">
        <v>37</v>
      </c>
    </row>
    <row r="86" spans="1:2" ht="12.75">
      <c r="A86" t="s">
        <v>41</v>
      </c>
      <c r="B86" s="2">
        <f>B70/(B85*B84*B47)</f>
        <v>393.1744908390344</v>
      </c>
    </row>
    <row r="88" spans="1:3" ht="12.75">
      <c r="A88" t="s">
        <v>43</v>
      </c>
      <c r="B88" s="2">
        <f>IF(B81&gt;B86,B81,B86)</f>
        <v>1572.6979633561375</v>
      </c>
      <c r="C88" t="s">
        <v>84</v>
      </c>
    </row>
    <row r="90" spans="1:3" ht="12.75">
      <c r="A90" s="1" t="s">
        <v>44</v>
      </c>
      <c r="B90" s="4">
        <v>75</v>
      </c>
      <c r="C90" t="s">
        <v>85</v>
      </c>
    </row>
    <row r="92" spans="1:3" ht="12.75">
      <c r="A92" s="1" t="s">
        <v>45</v>
      </c>
      <c r="B92" s="4">
        <v>4.5</v>
      </c>
      <c r="C92" t="s">
        <v>86</v>
      </c>
    </row>
    <row r="94" ht="12.75">
      <c r="A94" s="1" t="s">
        <v>47</v>
      </c>
    </row>
    <row r="96" spans="1:3" ht="12.75">
      <c r="A96" t="s">
        <v>58</v>
      </c>
      <c r="B96" s="3">
        <f>B92*B90</f>
        <v>337.5</v>
      </c>
      <c r="C96" t="s">
        <v>87</v>
      </c>
    </row>
    <row r="98" ht="12.75">
      <c r="A98" s="1" t="s">
        <v>48</v>
      </c>
    </row>
    <row r="100" spans="1:2" ht="12.75">
      <c r="A100" t="s">
        <v>50</v>
      </c>
      <c r="B100" s="5">
        <f>B96/B88</f>
        <v>0.21459937499999998</v>
      </c>
    </row>
    <row r="101" spans="1:2" ht="12.75">
      <c r="A101" t="s">
        <v>88</v>
      </c>
      <c r="B101" s="5">
        <f>2*SQRT((B100/3.14))</f>
        <v>0.5228527517380013</v>
      </c>
    </row>
    <row r="103" ht="12.75">
      <c r="A103" s="1" t="s">
        <v>52</v>
      </c>
    </row>
    <row r="105" spans="1:3" ht="12.75">
      <c r="A105" t="s">
        <v>53</v>
      </c>
      <c r="B105" s="6">
        <v>1</v>
      </c>
      <c r="C105" t="s">
        <v>89</v>
      </c>
    </row>
    <row r="106" spans="1:2" ht="12.75">
      <c r="A106" t="s">
        <v>54</v>
      </c>
      <c r="B106" s="15">
        <f>3.14*((B105/2)^2)</f>
        <v>0.785</v>
      </c>
    </row>
    <row r="108" spans="1:3" ht="12.75">
      <c r="A108" t="s">
        <v>55</v>
      </c>
      <c r="B108" s="2">
        <f>B96/B106</f>
        <v>429.9363057324841</v>
      </c>
      <c r="C108" t="s">
        <v>104</v>
      </c>
    </row>
    <row r="109" ht="12.75">
      <c r="B109" s="2"/>
    </row>
    <row r="110" spans="1:3" ht="12.75">
      <c r="A110" t="s">
        <v>92</v>
      </c>
      <c r="B110" s="2">
        <f>B46/B106</f>
        <v>18</v>
      </c>
      <c r="C110" t="s">
        <v>91</v>
      </c>
    </row>
    <row r="111" spans="1:3" ht="12.75">
      <c r="A111" t="s">
        <v>93</v>
      </c>
      <c r="B111" s="2">
        <f>B47/B106</f>
        <v>18</v>
      </c>
      <c r="C111" t="s">
        <v>91</v>
      </c>
    </row>
    <row r="113" spans="1:3" ht="12.75">
      <c r="A113" s="7" t="s">
        <v>71</v>
      </c>
      <c r="B113" s="8"/>
      <c r="C113" s="8"/>
    </row>
    <row r="114" spans="1:3" ht="12.75">
      <c r="A114" s="8"/>
      <c r="B114" s="8"/>
      <c r="C114" s="8"/>
    </row>
    <row r="115" spans="1:3" ht="12.75">
      <c r="A115" s="8" t="s">
        <v>46</v>
      </c>
      <c r="B115" s="9">
        <v>4</v>
      </c>
      <c r="C115" s="8" t="s">
        <v>49</v>
      </c>
    </row>
    <row r="116" spans="1:3" ht="12.75">
      <c r="A116" s="8"/>
      <c r="B116" s="8"/>
      <c r="C116" s="8"/>
    </row>
    <row r="117" spans="1:3" ht="12.75">
      <c r="A117" s="7" t="s">
        <v>72</v>
      </c>
      <c r="B117" s="8"/>
      <c r="C117" s="8"/>
    </row>
    <row r="118" spans="1:3" ht="12.75">
      <c r="A118" s="8"/>
      <c r="B118" s="8"/>
      <c r="C118" s="8"/>
    </row>
    <row r="119" spans="1:3" ht="12.75">
      <c r="A119" s="8" t="s">
        <v>57</v>
      </c>
      <c r="B119" s="10">
        <f>B90*B92*B115</f>
        <v>1350</v>
      </c>
      <c r="C119" s="8" t="s">
        <v>90</v>
      </c>
    </row>
    <row r="120" spans="1:3" ht="12.75">
      <c r="A120" s="8"/>
      <c r="B120" s="8"/>
      <c r="C120" s="8"/>
    </row>
    <row r="121" spans="1:3" ht="12.75">
      <c r="A121" s="7" t="s">
        <v>73</v>
      </c>
      <c r="B121" s="8"/>
      <c r="C121" s="8"/>
    </row>
    <row r="122" spans="1:3" ht="12.75">
      <c r="A122" s="8"/>
      <c r="B122" s="8"/>
      <c r="C122" s="8"/>
    </row>
    <row r="123" spans="1:3" ht="12.75">
      <c r="A123" s="8" t="s">
        <v>50</v>
      </c>
      <c r="B123" s="11">
        <f>B119/B88</f>
        <v>0.8583974999999999</v>
      </c>
      <c r="C123" s="8"/>
    </row>
    <row r="124" spans="1:3" ht="12.75">
      <c r="A124" s="8" t="s">
        <v>51</v>
      </c>
      <c r="B124" s="11">
        <f>2*SQRT((B123/3.14))</f>
        <v>1.0457055034760026</v>
      </c>
      <c r="C124" s="8"/>
    </row>
    <row r="125" spans="1:3" ht="12.75">
      <c r="A125" s="8"/>
      <c r="B125" s="8"/>
      <c r="C125" s="8"/>
    </row>
    <row r="126" spans="1:3" ht="12.75">
      <c r="A126" s="7" t="s">
        <v>74</v>
      </c>
      <c r="B126" s="8"/>
      <c r="C126" s="8"/>
    </row>
    <row r="127" spans="1:3" ht="12.75">
      <c r="A127" s="8"/>
      <c r="B127" s="8"/>
      <c r="C127" s="8"/>
    </row>
    <row r="128" spans="1:3" ht="12.75">
      <c r="A128" s="8" t="s">
        <v>53</v>
      </c>
      <c r="B128" s="12">
        <v>1</v>
      </c>
      <c r="C128" s="8" t="s">
        <v>56</v>
      </c>
    </row>
    <row r="129" spans="1:3" ht="12.75">
      <c r="A129" s="8"/>
      <c r="B129" s="8"/>
      <c r="C129" s="8"/>
    </row>
    <row r="130" spans="1:3" ht="12.75">
      <c r="A130" s="8" t="s">
        <v>54</v>
      </c>
      <c r="B130" s="13">
        <f>3.14*(B128/2)^2</f>
        <v>0.785</v>
      </c>
      <c r="C130" s="8"/>
    </row>
    <row r="131" spans="1:3" ht="12.75">
      <c r="A131" s="8"/>
      <c r="B131" s="8"/>
      <c r="C131" s="8"/>
    </row>
    <row r="132" spans="1:3" ht="12.75">
      <c r="A132" s="8" t="s">
        <v>55</v>
      </c>
      <c r="B132" s="10">
        <f>B119/B130</f>
        <v>1719.7452229299363</v>
      </c>
      <c r="C132" s="8"/>
    </row>
    <row r="133" spans="1:3" ht="12.75">
      <c r="A133" s="8"/>
      <c r="B133" s="10"/>
      <c r="C133" s="8"/>
    </row>
    <row r="134" spans="1:3" ht="12.75">
      <c r="A134" s="8" t="s">
        <v>92</v>
      </c>
      <c r="B134" s="10">
        <f>B46/B130</f>
        <v>18</v>
      </c>
      <c r="C134" s="8" t="s">
        <v>91</v>
      </c>
    </row>
    <row r="135" spans="1:3" ht="12.75">
      <c r="A135" s="8" t="s">
        <v>93</v>
      </c>
      <c r="B135" s="10">
        <f>B47/B130</f>
        <v>18</v>
      </c>
      <c r="C135" s="8" t="s">
        <v>91</v>
      </c>
    </row>
    <row r="137" ht="12.75">
      <c r="A137" s="1" t="s">
        <v>59</v>
      </c>
    </row>
    <row r="139" spans="1:3" ht="12.75">
      <c r="A139" t="s">
        <v>60</v>
      </c>
      <c r="B139" s="4">
        <v>998</v>
      </c>
      <c r="C139" t="s">
        <v>101</v>
      </c>
    </row>
    <row r="140" ht="12.75">
      <c r="C140" t="s">
        <v>68</v>
      </c>
    </row>
    <row r="141" ht="12.75">
      <c r="A141" t="s">
        <v>38</v>
      </c>
    </row>
    <row r="143" spans="1:2" ht="12.75">
      <c r="A143" t="s">
        <v>69</v>
      </c>
      <c r="B143" s="2">
        <f>B63</f>
        <v>40000</v>
      </c>
    </row>
    <row r="145" spans="1:2" ht="12.75">
      <c r="A145" t="s">
        <v>61</v>
      </c>
      <c r="B145" s="2">
        <f>B139*B46</f>
        <v>14101.740000000002</v>
      </c>
    </row>
    <row r="147" spans="1:2" ht="12.75">
      <c r="A147" t="s">
        <v>62</v>
      </c>
      <c r="B147" s="2">
        <f>B145*B80*B79</f>
        <v>25383.131999999998</v>
      </c>
    </row>
    <row r="149" ht="12.75">
      <c r="A149" t="s">
        <v>39</v>
      </c>
    </row>
    <row r="151" spans="1:2" ht="12.75">
      <c r="A151" t="s">
        <v>70</v>
      </c>
      <c r="B151" s="2">
        <f>B70</f>
        <v>10000</v>
      </c>
    </row>
    <row r="153" spans="1:2" ht="12.75">
      <c r="A153" t="s">
        <v>63</v>
      </c>
      <c r="B153" s="2">
        <f>B139*B47</f>
        <v>14101.740000000002</v>
      </c>
    </row>
    <row r="155" spans="1:2" ht="12.75">
      <c r="A155" t="s">
        <v>64</v>
      </c>
      <c r="B155" s="2">
        <f>B153*B85*B84</f>
        <v>25383.131999999998</v>
      </c>
    </row>
  </sheetData>
  <conditionalFormatting sqref="B108:B109 B132:B133">
    <cfRule type="cellIs" priority="1" dxfId="0" operator="lessThan" stopIfTrue="1">
      <formula>$B$88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J3 ACV 3-2</dc:creator>
  <cp:keywords/>
  <dc:description/>
  <cp:lastModifiedBy>Bill</cp:lastModifiedBy>
  <dcterms:created xsi:type="dcterms:W3CDTF">2008-01-21T15:48:41Z</dcterms:created>
  <dcterms:modified xsi:type="dcterms:W3CDTF">2011-04-29T12:36:13Z</dcterms:modified>
  <cp:category/>
  <cp:version/>
  <cp:contentType/>
  <cp:contentStatus/>
</cp:coreProperties>
</file>